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30" windowWidth="11340" windowHeight="5520" tabRatio="603" activeTab="0"/>
  </bookViews>
  <sheets>
    <sheet name="vc lab." sheetId="1" r:id="rId1"/>
  </sheets>
  <definedNames>
    <definedName name="_xlnm.Print_Area" localSheetId="0">'vc lab.'!$A$1:$I$46</definedName>
    <definedName name="_xlnm.Print_Titles" localSheetId="0">'vc lab.'!$7:$7</definedName>
  </definedNames>
  <calcPr fullCalcOnLoad="1"/>
</workbook>
</file>

<file path=xl/sharedStrings.xml><?xml version="1.0" encoding="utf-8"?>
<sst xmlns="http://schemas.openxmlformats.org/spreadsheetml/2006/main" count="78" uniqueCount="77">
  <si>
    <t>Nr. Crt.</t>
  </si>
  <si>
    <t>Denumire laborator</t>
  </si>
  <si>
    <t>Laborator Clinic dr. Berceanu SRL</t>
  </si>
  <si>
    <t>Total General</t>
  </si>
  <si>
    <t xml:space="preserve">SCM Alfa Diagnostic </t>
  </si>
  <si>
    <t>SCM Centrul de Diagnostic si MF dr. Bacean</t>
  </si>
  <si>
    <t>SC Bioclinica SA</t>
  </si>
  <si>
    <t>SC Biodim SRL</t>
  </si>
  <si>
    <t>SC Bioexplomed SRL</t>
  </si>
  <si>
    <t>SC Centrul de diagnostic medical SRL</t>
  </si>
  <si>
    <t>SC Labordiagnostica  SRL</t>
  </si>
  <si>
    <t>SC Mc Medical  SRL</t>
  </si>
  <si>
    <t>SC Med Life SA</t>
  </si>
  <si>
    <t>Laborator Clinic dr. Berceanu Grupate</t>
  </si>
  <si>
    <t xml:space="preserve">SC Synevo Romania SRL </t>
  </si>
  <si>
    <t>Punctaj crit. 1</t>
  </si>
  <si>
    <t>SC Biohem SRL</t>
  </si>
  <si>
    <t>SC Hiperdia SA</t>
  </si>
  <si>
    <t>SC Smart Lab Diagnostics  SRL</t>
  </si>
  <si>
    <t>SC Excellab SRL</t>
  </si>
  <si>
    <t>SC Laborator de analize medicale dr. Negru</t>
  </si>
  <si>
    <t>Spitalul Clinic de urgenta pentru copii Louis Turcanu Timisoara</t>
  </si>
  <si>
    <t>Punctaj crit. 2 subcrit. RENAR</t>
  </si>
  <si>
    <t>Suma crit. 2 subcrit. RENAR</t>
  </si>
  <si>
    <t>Punctaj crit. 2 subcrit. CONTROL EXTERN</t>
  </si>
  <si>
    <t>Suma crit. 2 subcrit. CONTROL EXTERN</t>
  </si>
  <si>
    <t>SC Centrul medical dr. Cev SRL</t>
  </si>
  <si>
    <t>SC Clinica Sante SRL</t>
  </si>
  <si>
    <t>TOTAL PUNCTAJ CRITERIU EVALUARE</t>
  </si>
  <si>
    <t>VALOAREA UNUI PUNCT CRITERIU EVALUARE</t>
  </si>
  <si>
    <t>TOTAL SUMA CRITERIUL CALITATE</t>
  </si>
  <si>
    <t>Suma 50 % RENAR</t>
  </si>
  <si>
    <t>Val. 1 pct. SUBCRITERIUL RENAR</t>
  </si>
  <si>
    <t>Suma 50 % CONTROL EXTERN</t>
  </si>
  <si>
    <t>Val. 1 pct. SUBCRITERIUL CONTROL EXTERN</t>
  </si>
  <si>
    <t>Suma Crit. 1 EVALUARE</t>
  </si>
  <si>
    <t>CRITERIUL 1 EVALUARE 50%</t>
  </si>
  <si>
    <t>PUNCTAJ CRITERIUL 2 CALITATE 50%</t>
  </si>
  <si>
    <t>TOTAL SUMA/CRITERIU EVALUARE</t>
  </si>
  <si>
    <t>PUNCTAJ SUBCRITERIU  RENAR 50%</t>
  </si>
  <si>
    <t>PUNCTAJ SUBCRITERIU CONTROL EXTERN 50 %</t>
  </si>
  <si>
    <t>SC Centrul Medical Unirea SRL - PUNCT DE LUCRU CALEA SAGULUI</t>
  </si>
  <si>
    <t xml:space="preserve">SC Centrul Medical Unirea SRL - PUNCT DE LUCRU STR. ARISTIDE DEMETRIADE </t>
  </si>
  <si>
    <t>Spitalul Clinic Judetean de Urgenta Pius Brinzeu Timisoara</t>
  </si>
  <si>
    <t>Spitalul Clinic Municipal Timisoara</t>
  </si>
  <si>
    <t>Spitalul Dr.Karl Diel Jimbolia</t>
  </si>
  <si>
    <t>01</t>
  </si>
  <si>
    <t>06</t>
  </si>
  <si>
    <t>13</t>
  </si>
  <si>
    <t>02</t>
  </si>
  <si>
    <t>07</t>
  </si>
  <si>
    <t>25</t>
  </si>
  <si>
    <t>05</t>
  </si>
  <si>
    <t>11</t>
  </si>
  <si>
    <t>22</t>
  </si>
  <si>
    <t>16</t>
  </si>
  <si>
    <t>26</t>
  </si>
  <si>
    <t>SC Materna Care SRL</t>
  </si>
  <si>
    <t>17</t>
  </si>
  <si>
    <t>SC Medicis SRL</t>
  </si>
  <si>
    <t>03</t>
  </si>
  <si>
    <t>04</t>
  </si>
  <si>
    <t>08</t>
  </si>
  <si>
    <t>09</t>
  </si>
  <si>
    <t>10</t>
  </si>
  <si>
    <t>12</t>
  </si>
  <si>
    <t>14</t>
  </si>
  <si>
    <t>15</t>
  </si>
  <si>
    <t>18</t>
  </si>
  <si>
    <t>19</t>
  </si>
  <si>
    <t>20</t>
  </si>
  <si>
    <t>21</t>
  </si>
  <si>
    <t>23</t>
  </si>
  <si>
    <t>24</t>
  </si>
  <si>
    <t>CENTRALIZATOR SERVICII PARACLINICE- PUNCTE, VALOAREA PUNCTULUI, VALORI CONTRACT</t>
  </si>
  <si>
    <t>LABORATOR DE ANALIZE MEDICALE</t>
  </si>
  <si>
    <t>TOTAL VALOARE CONTRACT MARTIE 2021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</si>
</sst>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0.00;[Red]0.00"/>
    <numFmt numFmtId="181" formatCode="#,##0.000000"/>
  </numFmts>
  <fonts count="43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/>
    </xf>
    <xf numFmtId="4" fontId="8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left" wrapText="1"/>
    </xf>
    <xf numFmtId="9" fontId="2" fillId="0" borderId="12" xfId="0" applyNumberFormat="1" applyFont="1" applyFill="1" applyBorder="1" applyAlignment="1">
      <alignment horizontal="center" wrapText="1"/>
    </xf>
    <xf numFmtId="9" fontId="2" fillId="0" borderId="13" xfId="0" applyNumberFormat="1" applyFont="1" applyFill="1" applyBorder="1" applyAlignment="1">
      <alignment horizontal="center" wrapText="1"/>
    </xf>
    <xf numFmtId="9" fontId="2" fillId="0" borderId="12" xfId="0" applyNumberFormat="1" applyFont="1" applyFill="1" applyBorder="1" applyAlignment="1">
      <alignment horizontal="center"/>
    </xf>
    <xf numFmtId="9" fontId="2" fillId="0" borderId="14" xfId="0" applyNumberFormat="1" applyFont="1" applyFill="1" applyBorder="1" applyAlignment="1">
      <alignment horizontal="center"/>
    </xf>
    <xf numFmtId="9" fontId="2" fillId="0" borderId="1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4" fontId="6" fillId="0" borderId="10" xfId="0" applyNumberFormat="1" applyFont="1" applyFill="1" applyBorder="1" applyAlignment="1">
      <alignment horizontal="left" vertical="center" wrapText="1"/>
    </xf>
    <xf numFmtId="4" fontId="6" fillId="0" borderId="1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SheetLayoutView="50" zoomScalePageLayoutView="0" workbookViewId="0" topLeftCell="A1">
      <pane xSplit="2" topLeftCell="C1" activePane="topRight" state="frozen"/>
      <selection pane="topLeft" activeCell="A4" sqref="A4"/>
      <selection pane="topRight" activeCell="E43" sqref="E43"/>
    </sheetView>
  </sheetViews>
  <sheetFormatPr defaultColWidth="9.140625" defaultRowHeight="12.75"/>
  <cols>
    <col min="1" max="1" width="6.8515625" style="13" customWidth="1"/>
    <col min="2" max="2" width="62.7109375" style="14" customWidth="1"/>
    <col min="3" max="3" width="18.140625" style="13" customWidth="1"/>
    <col min="4" max="5" width="18.7109375" style="15" customWidth="1"/>
    <col min="6" max="6" width="19.00390625" style="15" customWidth="1"/>
    <col min="7" max="7" width="18.00390625" style="15" customWidth="1"/>
    <col min="8" max="8" width="18.7109375" style="15" customWidth="1"/>
    <col min="9" max="9" width="17.7109375" style="13" customWidth="1"/>
    <col min="10" max="10" width="14.8515625" style="15" customWidth="1"/>
    <col min="11" max="16384" width="9.140625" style="13" customWidth="1"/>
  </cols>
  <sheetData>
    <row r="1" ht="16.5" customHeight="1">
      <c r="C1" s="15"/>
    </row>
    <row r="2" spans="2:8" ht="18.75">
      <c r="B2" s="2" t="s">
        <v>74</v>
      </c>
      <c r="E2" s="2"/>
      <c r="F2" s="2"/>
      <c r="G2" s="2"/>
      <c r="H2" s="2"/>
    </row>
    <row r="3" spans="2:8" ht="18.75">
      <c r="B3" s="2" t="s">
        <v>75</v>
      </c>
      <c r="E3" s="2"/>
      <c r="F3" s="2"/>
      <c r="G3" s="2"/>
      <c r="H3" s="2"/>
    </row>
    <row r="4" spans="2:8" ht="18.75">
      <c r="B4" s="2"/>
      <c r="E4" s="2"/>
      <c r="F4" s="2"/>
      <c r="G4" s="2"/>
      <c r="H4" s="2"/>
    </row>
    <row r="5" spans="3:8" ht="21.75" customHeight="1">
      <c r="C5" s="3"/>
      <c r="D5" s="13"/>
      <c r="F5" s="2"/>
      <c r="G5" s="2"/>
      <c r="H5" s="2"/>
    </row>
    <row r="6" spans="3:9" ht="36.75" customHeight="1">
      <c r="C6" s="28" t="s">
        <v>36</v>
      </c>
      <c r="D6" s="29"/>
      <c r="E6" s="30" t="s">
        <v>37</v>
      </c>
      <c r="F6" s="31"/>
      <c r="G6" s="31"/>
      <c r="H6" s="32"/>
      <c r="I6" s="21"/>
    </row>
    <row r="7" spans="1:9" ht="151.5" customHeight="1">
      <c r="A7" s="4" t="s">
        <v>0</v>
      </c>
      <c r="B7" s="10" t="s">
        <v>1</v>
      </c>
      <c r="C7" s="5" t="s">
        <v>15</v>
      </c>
      <c r="D7" s="1" t="s">
        <v>35</v>
      </c>
      <c r="E7" s="5" t="s">
        <v>22</v>
      </c>
      <c r="F7" s="1" t="s">
        <v>23</v>
      </c>
      <c r="G7" s="5" t="s">
        <v>24</v>
      </c>
      <c r="H7" s="1" t="s">
        <v>25</v>
      </c>
      <c r="I7" s="22" t="s">
        <v>76</v>
      </c>
    </row>
    <row r="8" spans="1:11" ht="46.5" customHeight="1">
      <c r="A8" s="20" t="s">
        <v>46</v>
      </c>
      <c r="B8" s="27" t="s">
        <v>8</v>
      </c>
      <c r="C8" s="24">
        <v>639.37</v>
      </c>
      <c r="D8" s="25">
        <f aca="true" t="shared" si="0" ref="D8:D34">C8*$C$38</f>
        <v>18610.343383182062</v>
      </c>
      <c r="E8" s="25">
        <v>96</v>
      </c>
      <c r="F8" s="24">
        <f aca="true" t="shared" si="1" ref="F8:F34">E8*$F$39</f>
        <v>11090.42774566474</v>
      </c>
      <c r="G8" s="25">
        <v>391</v>
      </c>
      <c r="H8" s="25">
        <f aca="true" t="shared" si="2" ref="H8:H34">G8*$F$42</f>
        <v>8293.422260546564</v>
      </c>
      <c r="I8" s="25">
        <f aca="true" t="shared" si="3" ref="I8:I34">D8+F8+H8</f>
        <v>37994.19338939337</v>
      </c>
      <c r="K8" s="15"/>
    </row>
    <row r="9" spans="1:11" ht="46.5" customHeight="1">
      <c r="A9" s="20" t="s">
        <v>49</v>
      </c>
      <c r="B9" s="27" t="s">
        <v>41</v>
      </c>
      <c r="C9" s="24">
        <v>1598.2</v>
      </c>
      <c r="D9" s="25">
        <f t="shared" si="0"/>
        <v>46519.30931229425</v>
      </c>
      <c r="E9" s="25">
        <v>123</v>
      </c>
      <c r="F9" s="24">
        <f t="shared" si="1"/>
        <v>14209.610549132947</v>
      </c>
      <c r="G9" s="25">
        <v>646</v>
      </c>
      <c r="H9" s="25">
        <f t="shared" si="2"/>
        <v>13702.175908729107</v>
      </c>
      <c r="I9" s="25">
        <f t="shared" si="3"/>
        <v>74431.0957701563</v>
      </c>
      <c r="K9" s="15"/>
    </row>
    <row r="10" spans="1:11" ht="46.5" customHeight="1">
      <c r="A10" s="20" t="s">
        <v>49</v>
      </c>
      <c r="B10" s="27" t="s">
        <v>42</v>
      </c>
      <c r="C10" s="24">
        <v>735</v>
      </c>
      <c r="D10" s="25">
        <f t="shared" si="0"/>
        <v>21393.875825639014</v>
      </c>
      <c r="E10" s="25">
        <f>126+2</f>
        <v>128</v>
      </c>
      <c r="F10" s="24">
        <f t="shared" si="1"/>
        <v>14787.236994219653</v>
      </c>
      <c r="G10" s="25">
        <v>702</v>
      </c>
      <c r="H10" s="25">
        <f t="shared" si="2"/>
        <v>14889.980631467233</v>
      </c>
      <c r="I10" s="25">
        <f t="shared" si="3"/>
        <v>51071.0934513259</v>
      </c>
      <c r="K10" s="15"/>
    </row>
    <row r="11" spans="1:11" ht="46.5" customHeight="1">
      <c r="A11" s="20" t="s">
        <v>60</v>
      </c>
      <c r="B11" s="27" t="s">
        <v>11</v>
      </c>
      <c r="C11" s="24">
        <f>1581.25-17.14-5.71</f>
        <v>1558.3999999999999</v>
      </c>
      <c r="D11" s="25">
        <f t="shared" si="0"/>
        <v>45360.8382131644</v>
      </c>
      <c r="E11" s="25">
        <v>123</v>
      </c>
      <c r="F11" s="24">
        <f t="shared" si="1"/>
        <v>14209.610549132947</v>
      </c>
      <c r="G11" s="25">
        <v>676</v>
      </c>
      <c r="H11" s="25">
        <f t="shared" si="2"/>
        <v>14338.499867338816</v>
      </c>
      <c r="I11" s="25">
        <f t="shared" si="3"/>
        <v>73908.94862963617</v>
      </c>
      <c r="K11" s="15"/>
    </row>
    <row r="12" spans="1:11" ht="46.5" customHeight="1">
      <c r="A12" s="20" t="s">
        <v>61</v>
      </c>
      <c r="B12" s="27" t="s">
        <v>16</v>
      </c>
      <c r="C12" s="24">
        <v>566.93</v>
      </c>
      <c r="D12" s="25">
        <f t="shared" si="0"/>
        <v>16501.80955350956</v>
      </c>
      <c r="E12" s="25">
        <v>128</v>
      </c>
      <c r="F12" s="24">
        <f t="shared" si="1"/>
        <v>14787.236994219653</v>
      </c>
      <c r="G12" s="25">
        <v>632</v>
      </c>
      <c r="H12" s="25">
        <f t="shared" si="2"/>
        <v>13405.224728044574</v>
      </c>
      <c r="I12" s="25">
        <f t="shared" si="3"/>
        <v>44694.27127577379</v>
      </c>
      <c r="K12" s="15"/>
    </row>
    <row r="13" spans="1:11" ht="46.5" customHeight="1">
      <c r="A13" s="20" t="s">
        <v>52</v>
      </c>
      <c r="B13" s="27" t="s">
        <v>17</v>
      </c>
      <c r="C13" s="24">
        <f>568.8+30+3.43</f>
        <v>602.2299999999999</v>
      </c>
      <c r="D13" s="25">
        <f t="shared" si="0"/>
        <v>17529.2977394212</v>
      </c>
      <c r="E13" s="25">
        <v>122</v>
      </c>
      <c r="F13" s="24">
        <f t="shared" si="1"/>
        <v>14094.085260115608</v>
      </c>
      <c r="G13" s="25">
        <v>1023</v>
      </c>
      <c r="H13" s="25">
        <f t="shared" si="2"/>
        <v>21698.64698859114</v>
      </c>
      <c r="I13" s="25">
        <f t="shared" si="3"/>
        <v>53322.02998812795</v>
      </c>
      <c r="K13" s="15"/>
    </row>
    <row r="14" spans="1:11" ht="46.5" customHeight="1">
      <c r="A14" s="20" t="s">
        <v>47</v>
      </c>
      <c r="B14" s="27" t="s">
        <v>27</v>
      </c>
      <c r="C14" s="24">
        <v>643</v>
      </c>
      <c r="D14" s="25">
        <f t="shared" si="0"/>
        <v>18716.002933178075</v>
      </c>
      <c r="E14" s="25">
        <v>146</v>
      </c>
      <c r="F14" s="24">
        <f t="shared" si="1"/>
        <v>16866.692196531792</v>
      </c>
      <c r="G14" s="25">
        <v>912</v>
      </c>
      <c r="H14" s="25">
        <f t="shared" si="2"/>
        <v>19344.24834173521</v>
      </c>
      <c r="I14" s="25">
        <f t="shared" si="3"/>
        <v>54926.943471445076</v>
      </c>
      <c r="K14" s="15"/>
    </row>
    <row r="15" spans="1:11" ht="46.5" customHeight="1">
      <c r="A15" s="20" t="s">
        <v>50</v>
      </c>
      <c r="B15" s="27" t="s">
        <v>12</v>
      </c>
      <c r="C15" s="24">
        <v>1478.73</v>
      </c>
      <c r="D15" s="25">
        <f t="shared" si="0"/>
        <v>43041.858502921335</v>
      </c>
      <c r="E15" s="25">
        <v>155</v>
      </c>
      <c r="F15" s="24">
        <f t="shared" si="1"/>
        <v>17906.41979768786</v>
      </c>
      <c r="G15" s="25">
        <v>944</v>
      </c>
      <c r="H15" s="25">
        <f t="shared" si="2"/>
        <v>20022.993897585566</v>
      </c>
      <c r="I15" s="25">
        <f t="shared" si="3"/>
        <v>80971.27219819475</v>
      </c>
      <c r="K15" s="15"/>
    </row>
    <row r="16" spans="1:11" ht="46.5" customHeight="1">
      <c r="A16" s="20" t="s">
        <v>62</v>
      </c>
      <c r="B16" s="27" t="s">
        <v>5</v>
      </c>
      <c r="C16" s="24">
        <f>695.31+12.14</f>
        <v>707.4499999999999</v>
      </c>
      <c r="D16" s="25">
        <f t="shared" si="0"/>
        <v>20591.969323603156</v>
      </c>
      <c r="E16" s="25">
        <v>125</v>
      </c>
      <c r="F16" s="24">
        <f t="shared" si="1"/>
        <v>14440.66112716763</v>
      </c>
      <c r="G16" s="25">
        <v>645</v>
      </c>
      <c r="H16" s="25">
        <f t="shared" si="2"/>
        <v>13680.965110108782</v>
      </c>
      <c r="I16" s="25">
        <f t="shared" si="3"/>
        <v>48713.59556087956</v>
      </c>
      <c r="K16" s="15"/>
    </row>
    <row r="17" spans="1:11" ht="46.5" customHeight="1">
      <c r="A17" s="20" t="s">
        <v>63</v>
      </c>
      <c r="B17" s="27" t="s">
        <v>9</v>
      </c>
      <c r="C17" s="24">
        <f>918.2-24</f>
        <v>894.2</v>
      </c>
      <c r="D17" s="25">
        <f t="shared" si="0"/>
        <v>26027.760222158377</v>
      </c>
      <c r="E17" s="25">
        <v>143</v>
      </c>
      <c r="F17" s="24">
        <f t="shared" si="1"/>
        <v>16520.11632947977</v>
      </c>
      <c r="G17" s="25">
        <v>636</v>
      </c>
      <c r="H17" s="25">
        <f t="shared" si="2"/>
        <v>13490.067922525868</v>
      </c>
      <c r="I17" s="25">
        <f t="shared" si="3"/>
        <v>56037.94447416402</v>
      </c>
      <c r="K17" s="15"/>
    </row>
    <row r="18" spans="1:11" ht="46.5" customHeight="1">
      <c r="A18" s="20" t="s">
        <v>64</v>
      </c>
      <c r="B18" s="27" t="s">
        <v>6</v>
      </c>
      <c r="C18" s="24">
        <f>2486.77+60</f>
        <v>2546.77</v>
      </c>
      <c r="D18" s="25">
        <f t="shared" si="0"/>
        <v>74129.63419926894</v>
      </c>
      <c r="E18" s="25">
        <v>161</v>
      </c>
      <c r="F18" s="24">
        <f t="shared" si="1"/>
        <v>18599.571531791906</v>
      </c>
      <c r="G18" s="25">
        <v>1066</v>
      </c>
      <c r="H18" s="25">
        <f t="shared" si="2"/>
        <v>22610.711329265057</v>
      </c>
      <c r="I18" s="25">
        <f t="shared" si="3"/>
        <v>115339.91706032591</v>
      </c>
      <c r="K18" s="15"/>
    </row>
    <row r="19" spans="1:11" ht="46.5" customHeight="1">
      <c r="A19" s="20" t="s">
        <v>53</v>
      </c>
      <c r="B19" s="27" t="s">
        <v>59</v>
      </c>
      <c r="C19" s="24">
        <v>713.06</v>
      </c>
      <c r="D19" s="25">
        <f t="shared" si="0"/>
        <v>20755.261355415176</v>
      </c>
      <c r="E19" s="25">
        <v>94</v>
      </c>
      <c r="F19" s="24">
        <f t="shared" si="1"/>
        <v>10859.377167630057</v>
      </c>
      <c r="G19" s="25">
        <v>409</v>
      </c>
      <c r="H19" s="25">
        <f t="shared" si="2"/>
        <v>8675.21663571239</v>
      </c>
      <c r="I19" s="25">
        <f t="shared" si="3"/>
        <v>40289.85515875762</v>
      </c>
      <c r="K19" s="15"/>
    </row>
    <row r="20" spans="1:11" ht="46.5" customHeight="1">
      <c r="A20" s="20" t="s">
        <v>65</v>
      </c>
      <c r="B20" s="33" t="s">
        <v>4</v>
      </c>
      <c r="C20" s="24">
        <v>484.2</v>
      </c>
      <c r="D20" s="25">
        <f t="shared" si="0"/>
        <v>14093.76146227811</v>
      </c>
      <c r="E20" s="25">
        <v>65</v>
      </c>
      <c r="F20" s="24">
        <f t="shared" si="1"/>
        <v>7509.143786127168</v>
      </c>
      <c r="G20" s="25">
        <v>359</v>
      </c>
      <c r="H20" s="25">
        <f t="shared" si="2"/>
        <v>7614.676704696206</v>
      </c>
      <c r="I20" s="25">
        <f t="shared" si="3"/>
        <v>29217.581953101482</v>
      </c>
      <c r="K20" s="15"/>
    </row>
    <row r="21" spans="1:11" ht="46.5" customHeight="1">
      <c r="A21" s="20" t="s">
        <v>48</v>
      </c>
      <c r="B21" s="27" t="s">
        <v>13</v>
      </c>
      <c r="C21" s="24">
        <v>1214.11</v>
      </c>
      <c r="D21" s="25">
        <f t="shared" si="0"/>
        <v>35339.48105941032</v>
      </c>
      <c r="E21" s="25">
        <v>160</v>
      </c>
      <c r="F21" s="24">
        <f t="shared" si="1"/>
        <v>18484.046242774566</v>
      </c>
      <c r="G21" s="25">
        <v>661</v>
      </c>
      <c r="H21" s="25">
        <f t="shared" si="2"/>
        <v>14020.33788803396</v>
      </c>
      <c r="I21" s="25">
        <f t="shared" si="3"/>
        <v>67843.86519021884</v>
      </c>
      <c r="K21" s="15"/>
    </row>
    <row r="22" spans="1:11" ht="46.5" customHeight="1">
      <c r="A22" s="20" t="s">
        <v>66</v>
      </c>
      <c r="B22" s="27" t="s">
        <v>20</v>
      </c>
      <c r="C22" s="24">
        <v>790.46</v>
      </c>
      <c r="D22" s="25">
        <f t="shared" si="0"/>
        <v>23008.167462768186</v>
      </c>
      <c r="E22" s="25">
        <v>159</v>
      </c>
      <c r="F22" s="24">
        <f t="shared" si="1"/>
        <v>18368.520953757226</v>
      </c>
      <c r="G22" s="25">
        <v>954</v>
      </c>
      <c r="H22" s="25">
        <f t="shared" si="2"/>
        <v>20235.101883788804</v>
      </c>
      <c r="I22" s="25">
        <f t="shared" si="3"/>
        <v>61611.79030031422</v>
      </c>
      <c r="K22" s="15"/>
    </row>
    <row r="23" spans="1:11" ht="46.5" customHeight="1">
      <c r="A23" s="20" t="s">
        <v>67</v>
      </c>
      <c r="B23" s="27" t="s">
        <v>10</v>
      </c>
      <c r="C23" s="24">
        <f>976.79-38.4</f>
        <v>938.39</v>
      </c>
      <c r="D23" s="25">
        <f t="shared" si="0"/>
        <v>27314.01242996108</v>
      </c>
      <c r="E23" s="25">
        <v>152</v>
      </c>
      <c r="F23" s="24">
        <f t="shared" si="1"/>
        <v>17559.843930635838</v>
      </c>
      <c r="G23" s="25">
        <v>964</v>
      </c>
      <c r="H23" s="25">
        <f t="shared" si="2"/>
        <v>20447.20986999204</v>
      </c>
      <c r="I23" s="25">
        <f t="shared" si="3"/>
        <v>65321.06623058896</v>
      </c>
      <c r="K23" s="15"/>
    </row>
    <row r="24" spans="1:11" ht="46.5" customHeight="1">
      <c r="A24" s="20" t="s">
        <v>55</v>
      </c>
      <c r="B24" s="27" t="s">
        <v>18</v>
      </c>
      <c r="C24" s="24">
        <f>670.79-12.29</f>
        <v>658.5</v>
      </c>
      <c r="D24" s="25">
        <f t="shared" si="0"/>
        <v>19167.166300929646</v>
      </c>
      <c r="E24" s="25">
        <v>152</v>
      </c>
      <c r="F24" s="24">
        <f t="shared" si="1"/>
        <v>17559.843930635838</v>
      </c>
      <c r="G24" s="25">
        <v>955</v>
      </c>
      <c r="H24" s="25">
        <f t="shared" si="2"/>
        <v>20256.312682409127</v>
      </c>
      <c r="I24" s="25">
        <f t="shared" si="3"/>
        <v>56983.32291397461</v>
      </c>
      <c r="K24" s="15"/>
    </row>
    <row r="25" spans="1:11" ht="46.5" customHeight="1">
      <c r="A25" s="20" t="s">
        <v>58</v>
      </c>
      <c r="B25" s="27" t="s">
        <v>14</v>
      </c>
      <c r="C25" s="24">
        <f>797+20</f>
        <v>817</v>
      </c>
      <c r="D25" s="25">
        <f t="shared" si="0"/>
        <v>23780.675577615068</v>
      </c>
      <c r="E25" s="25">
        <f>141-1</f>
        <v>140</v>
      </c>
      <c r="F25" s="24">
        <f t="shared" si="1"/>
        <v>16173.540462427745</v>
      </c>
      <c r="G25" s="25">
        <v>820</v>
      </c>
      <c r="H25" s="25">
        <f t="shared" si="2"/>
        <v>17392.85486866543</v>
      </c>
      <c r="I25" s="25">
        <f t="shared" si="3"/>
        <v>57347.070908708236</v>
      </c>
      <c r="K25" s="15"/>
    </row>
    <row r="26" spans="1:11" ht="46.5" customHeight="1">
      <c r="A26" s="20" t="s">
        <v>68</v>
      </c>
      <c r="B26" s="27" t="s">
        <v>2</v>
      </c>
      <c r="C26" s="24">
        <f>910.51-8-12.86</f>
        <v>889.65</v>
      </c>
      <c r="D26" s="25">
        <f t="shared" si="0"/>
        <v>25895.321943237752</v>
      </c>
      <c r="E26" s="25">
        <v>154</v>
      </c>
      <c r="F26" s="24">
        <f t="shared" si="1"/>
        <v>17790.89450867052</v>
      </c>
      <c r="G26" s="25">
        <v>661</v>
      </c>
      <c r="H26" s="25">
        <f t="shared" si="2"/>
        <v>14020.33788803396</v>
      </c>
      <c r="I26" s="25">
        <f t="shared" si="3"/>
        <v>57706.55433994223</v>
      </c>
      <c r="K26" s="15"/>
    </row>
    <row r="27" spans="1:11" ht="46.5" customHeight="1">
      <c r="A27" s="20" t="s">
        <v>69</v>
      </c>
      <c r="B27" s="27" t="s">
        <v>7</v>
      </c>
      <c r="C27" s="24">
        <v>574.4</v>
      </c>
      <c r="D27" s="25">
        <f t="shared" si="0"/>
        <v>16719.241189451768</v>
      </c>
      <c r="E27" s="25">
        <v>85</v>
      </c>
      <c r="F27" s="24">
        <f t="shared" si="1"/>
        <v>9819.649566473989</v>
      </c>
      <c r="G27" s="25">
        <v>354</v>
      </c>
      <c r="H27" s="25">
        <f t="shared" si="2"/>
        <v>7508.622711594588</v>
      </c>
      <c r="I27" s="25">
        <f t="shared" si="3"/>
        <v>34047.513467520344</v>
      </c>
      <c r="K27" s="15"/>
    </row>
    <row r="28" spans="1:11" ht="46.5" customHeight="1">
      <c r="A28" s="20" t="s">
        <v>70</v>
      </c>
      <c r="B28" s="27" t="s">
        <v>19</v>
      </c>
      <c r="C28" s="24">
        <v>1401.29</v>
      </c>
      <c r="D28" s="25">
        <f t="shared" si="0"/>
        <v>40787.78810300639</v>
      </c>
      <c r="E28" s="25">
        <v>120</v>
      </c>
      <c r="F28" s="24">
        <f t="shared" si="1"/>
        <v>13863.034682080925</v>
      </c>
      <c r="G28" s="25">
        <v>673</v>
      </c>
      <c r="H28" s="25">
        <f t="shared" si="2"/>
        <v>14274.867471477846</v>
      </c>
      <c r="I28" s="25">
        <f t="shared" si="3"/>
        <v>68925.69025656515</v>
      </c>
      <c r="K28" s="15"/>
    </row>
    <row r="29" spans="1:11" ht="46.5" customHeight="1">
      <c r="A29" s="20" t="s">
        <v>71</v>
      </c>
      <c r="B29" s="27" t="s">
        <v>43</v>
      </c>
      <c r="C29" s="24">
        <f>2543.5-8-8-8</f>
        <v>2519.5</v>
      </c>
      <c r="D29" s="25">
        <f t="shared" si="0"/>
        <v>73335.87774516667</v>
      </c>
      <c r="E29" s="25">
        <v>160</v>
      </c>
      <c r="F29" s="24">
        <f t="shared" si="1"/>
        <v>18484.046242774566</v>
      </c>
      <c r="G29" s="25">
        <v>1261</v>
      </c>
      <c r="H29" s="25">
        <f t="shared" si="2"/>
        <v>26746.81706022818</v>
      </c>
      <c r="I29" s="25">
        <f t="shared" si="3"/>
        <v>118566.74104816941</v>
      </c>
      <c r="K29" s="15"/>
    </row>
    <row r="30" spans="1:11" ht="46.5" customHeight="1">
      <c r="A30" s="20" t="s">
        <v>54</v>
      </c>
      <c r="B30" s="27" t="s">
        <v>45</v>
      </c>
      <c r="C30" s="24">
        <v>614.25</v>
      </c>
      <c r="D30" s="25">
        <f t="shared" si="0"/>
        <v>17879.167654284032</v>
      </c>
      <c r="E30" s="25">
        <v>78</v>
      </c>
      <c r="F30" s="24">
        <f t="shared" si="1"/>
        <v>9010.9725433526</v>
      </c>
      <c r="G30" s="25">
        <v>420</v>
      </c>
      <c r="H30" s="25">
        <f t="shared" si="2"/>
        <v>8908.53542053595</v>
      </c>
      <c r="I30" s="25">
        <f t="shared" si="3"/>
        <v>35798.67561817258</v>
      </c>
      <c r="K30" s="15"/>
    </row>
    <row r="31" spans="1:11" ht="46.5" customHeight="1">
      <c r="A31" s="20" t="s">
        <v>72</v>
      </c>
      <c r="B31" s="27" t="s">
        <v>44</v>
      </c>
      <c r="C31" s="24">
        <f>1702.36-36</f>
        <v>1666.36</v>
      </c>
      <c r="D31" s="25">
        <f t="shared" si="0"/>
        <v>48503.26383783922</v>
      </c>
      <c r="E31" s="25">
        <v>181</v>
      </c>
      <c r="F31" s="24">
        <f t="shared" si="1"/>
        <v>20910.07731213873</v>
      </c>
      <c r="G31" s="25">
        <v>788</v>
      </c>
      <c r="H31" s="25">
        <f t="shared" si="2"/>
        <v>16714.10931281507</v>
      </c>
      <c r="I31" s="25">
        <f t="shared" si="3"/>
        <v>86127.45046279301</v>
      </c>
      <c r="K31" s="15"/>
    </row>
    <row r="32" spans="1:11" ht="46.5" customHeight="1">
      <c r="A32" s="20" t="s">
        <v>73</v>
      </c>
      <c r="B32" s="27" t="s">
        <v>21</v>
      </c>
      <c r="C32" s="24">
        <v>1164.64</v>
      </c>
      <c r="D32" s="25">
        <f t="shared" si="0"/>
        <v>33899.542233431595</v>
      </c>
      <c r="E32" s="25">
        <v>110</v>
      </c>
      <c r="F32" s="24">
        <f t="shared" si="1"/>
        <v>12707.781791907513</v>
      </c>
      <c r="G32" s="25">
        <v>472</v>
      </c>
      <c r="H32" s="25">
        <f t="shared" si="2"/>
        <v>10011.496948792783</v>
      </c>
      <c r="I32" s="25">
        <f t="shared" si="3"/>
        <v>56618.82097413189</v>
      </c>
      <c r="K32" s="15"/>
    </row>
    <row r="33" spans="1:11" ht="46.5" customHeight="1">
      <c r="A33" s="20" t="s">
        <v>51</v>
      </c>
      <c r="B33" s="27" t="s">
        <v>26</v>
      </c>
      <c r="C33" s="24">
        <f>600.6</f>
        <v>600.6</v>
      </c>
      <c r="D33" s="25">
        <f t="shared" si="0"/>
        <v>17481.852817522165</v>
      </c>
      <c r="E33" s="25">
        <f>80+27</f>
        <v>107</v>
      </c>
      <c r="F33" s="24">
        <f t="shared" si="1"/>
        <v>12361.20592485549</v>
      </c>
      <c r="G33" s="25">
        <v>635</v>
      </c>
      <c r="H33" s="25">
        <f t="shared" si="2"/>
        <v>13468.857123905545</v>
      </c>
      <c r="I33" s="25">
        <f t="shared" si="3"/>
        <v>43311.915866283205</v>
      </c>
      <c r="K33" s="15"/>
    </row>
    <row r="34" spans="1:11" ht="46.5" customHeight="1">
      <c r="A34" s="20" t="s">
        <v>56</v>
      </c>
      <c r="B34" s="27" t="s">
        <v>57</v>
      </c>
      <c r="C34" s="24">
        <v>448.4</v>
      </c>
      <c r="D34" s="25">
        <f t="shared" si="0"/>
        <v>13051.719619342222</v>
      </c>
      <c r="E34" s="25">
        <v>93</v>
      </c>
      <c r="F34" s="24">
        <f t="shared" si="1"/>
        <v>10743.851878612717</v>
      </c>
      <c r="G34" s="25">
        <v>186</v>
      </c>
      <c r="H34" s="25">
        <f t="shared" si="2"/>
        <v>3945.208543380207</v>
      </c>
      <c r="I34" s="25">
        <f t="shared" si="3"/>
        <v>27740.780041335143</v>
      </c>
      <c r="K34" s="15"/>
    </row>
    <row r="35" spans="1:9" ht="37.5" customHeight="1">
      <c r="A35" s="6"/>
      <c r="B35" s="26" t="s">
        <v>3</v>
      </c>
      <c r="C35" s="7">
        <f>SUM(C8:C34)</f>
        <v>27465.090000000007</v>
      </c>
      <c r="D35" s="7">
        <f aca="true" t="shared" si="4" ref="D35:I35">SUM(D8:D34)</f>
        <v>799434.9999999998</v>
      </c>
      <c r="E35" s="7">
        <f t="shared" si="4"/>
        <v>3460</v>
      </c>
      <c r="F35" s="7">
        <f t="shared" si="4"/>
        <v>399717.49999999994</v>
      </c>
      <c r="G35" s="7">
        <f t="shared" si="4"/>
        <v>18845</v>
      </c>
      <c r="H35" s="7">
        <f t="shared" si="4"/>
        <v>399717.5</v>
      </c>
      <c r="I35" s="7">
        <f t="shared" si="4"/>
        <v>1598869.9999999993</v>
      </c>
    </row>
    <row r="36" spans="1:9" ht="48" customHeight="1">
      <c r="A36" s="8"/>
      <c r="B36" s="17" t="s">
        <v>28</v>
      </c>
      <c r="C36" s="7">
        <f>C35</f>
        <v>27465.090000000007</v>
      </c>
      <c r="D36" s="16"/>
      <c r="E36" s="18" t="s">
        <v>30</v>
      </c>
      <c r="F36" s="7">
        <f>0.5*1598870</f>
        <v>799435</v>
      </c>
      <c r="G36" s="16"/>
      <c r="H36" s="16"/>
      <c r="I36" s="16"/>
    </row>
    <row r="37" spans="1:9" ht="40.5" customHeight="1">
      <c r="A37" s="8"/>
      <c r="B37" s="17" t="s">
        <v>38</v>
      </c>
      <c r="C37" s="7">
        <f>0.5*1598870</f>
        <v>799435</v>
      </c>
      <c r="D37" s="16"/>
      <c r="E37" s="34" t="s">
        <v>31</v>
      </c>
      <c r="F37" s="7">
        <f>0.5*F36</f>
        <v>399717.5</v>
      </c>
      <c r="G37" s="16"/>
      <c r="H37" s="16"/>
      <c r="I37" s="16"/>
    </row>
    <row r="38" spans="1:9" ht="50.25" customHeight="1">
      <c r="A38" s="8"/>
      <c r="B38" s="17" t="s">
        <v>29</v>
      </c>
      <c r="C38" s="7">
        <f>C37/C36</f>
        <v>29.107314048488455</v>
      </c>
      <c r="D38" s="16"/>
      <c r="E38" s="34" t="s">
        <v>39</v>
      </c>
      <c r="F38" s="7">
        <f>E35</f>
        <v>3460</v>
      </c>
      <c r="G38" s="16"/>
      <c r="H38" s="16"/>
      <c r="I38" s="16"/>
    </row>
    <row r="39" spans="1:9" ht="47.25" customHeight="1">
      <c r="A39" s="8"/>
      <c r="B39" s="11"/>
      <c r="C39" s="16"/>
      <c r="D39" s="16"/>
      <c r="E39" s="34" t="s">
        <v>32</v>
      </c>
      <c r="F39" s="7">
        <f>F37/F38</f>
        <v>115.52528901734104</v>
      </c>
      <c r="G39" s="16"/>
      <c r="H39" s="16"/>
      <c r="I39" s="16"/>
    </row>
    <row r="40" spans="1:9" ht="54.75" customHeight="1">
      <c r="A40" s="8"/>
      <c r="B40" s="11"/>
      <c r="C40" s="16"/>
      <c r="D40" s="16"/>
      <c r="E40" s="34" t="s">
        <v>33</v>
      </c>
      <c r="F40" s="7">
        <f>F36-F37</f>
        <v>399717.5</v>
      </c>
      <c r="G40" s="16"/>
      <c r="H40" s="16"/>
      <c r="I40" s="16"/>
    </row>
    <row r="41" spans="1:9" ht="73.5" customHeight="1">
      <c r="A41" s="8"/>
      <c r="B41" s="11"/>
      <c r="C41" s="16"/>
      <c r="D41" s="16"/>
      <c r="E41" s="35" t="s">
        <v>40</v>
      </c>
      <c r="F41" s="7">
        <f>G35</f>
        <v>18845</v>
      </c>
      <c r="G41" s="16"/>
      <c r="H41" s="16"/>
      <c r="I41" s="16"/>
    </row>
    <row r="42" spans="1:9" ht="64.5" customHeight="1">
      <c r="A42" s="8"/>
      <c r="B42" s="11"/>
      <c r="C42" s="19"/>
      <c r="D42" s="16"/>
      <c r="E42" s="34" t="s">
        <v>34</v>
      </c>
      <c r="F42" s="7">
        <f>F40/F41</f>
        <v>21.210798620323693</v>
      </c>
      <c r="G42" s="16"/>
      <c r="H42" s="16"/>
      <c r="I42" s="16"/>
    </row>
    <row r="43" spans="2:5" ht="18.75">
      <c r="B43" s="12"/>
      <c r="C43" s="9"/>
      <c r="D43" s="13"/>
      <c r="E43" s="9"/>
    </row>
    <row r="44" spans="2:5" ht="18.75">
      <c r="B44" s="12"/>
      <c r="C44" s="9"/>
      <c r="D44" s="13"/>
      <c r="E44" s="9"/>
    </row>
    <row r="45" spans="2:5" ht="18.75">
      <c r="B45" s="12"/>
      <c r="C45" s="9"/>
      <c r="D45" s="13"/>
      <c r="E45" s="9"/>
    </row>
    <row r="46" spans="2:5" ht="18.75">
      <c r="B46" s="12"/>
      <c r="D46" s="9"/>
      <c r="E46" s="9"/>
    </row>
    <row r="47" spans="2:5" ht="18.75">
      <c r="B47" s="13"/>
      <c r="D47" s="9"/>
      <c r="E47" s="9"/>
    </row>
    <row r="53" ht="12.75">
      <c r="I53" s="23"/>
    </row>
  </sheetData>
  <sheetProtection/>
  <mergeCells count="2">
    <mergeCell ref="C6:D6"/>
    <mergeCell ref="E6:H6"/>
  </mergeCells>
  <printOptions/>
  <pageMargins left="0.11811023622047245" right="0.1968503937007874" top="0.35433070866141736" bottom="0.2362204724409449" header="0.2362204724409449" footer="0.11811023622047245"/>
  <pageSetup horizontalDpi="300" verticalDpi="3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2021-03-01T09:25:28Z</cp:lastPrinted>
  <dcterms:created xsi:type="dcterms:W3CDTF">2004-01-09T07:03:24Z</dcterms:created>
  <dcterms:modified xsi:type="dcterms:W3CDTF">2021-03-01T13:30:32Z</dcterms:modified>
  <cp:category/>
  <cp:version/>
  <cp:contentType/>
  <cp:contentStatus/>
</cp:coreProperties>
</file>